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s3_int7m" sheetId="1" r:id="rId1"/>
  </sheets>
  <definedNames/>
  <calcPr fullCalcOnLoad="1"/>
</workbook>
</file>

<file path=xl/sharedStrings.xml><?xml version="1.0" encoding="utf-8"?>
<sst xmlns="http://schemas.openxmlformats.org/spreadsheetml/2006/main" count="280" uniqueCount="55">
  <si>
    <t>m</t>
  </si>
  <si>
    <t>Q</t>
  </si>
  <si>
    <t>φ</t>
  </si>
  <si>
    <t>l/s</t>
  </si>
  <si>
    <t>mm/h</t>
  </si>
  <si>
    <t>Q1</t>
  </si>
  <si>
    <t>m/s</t>
  </si>
  <si>
    <t>%</t>
  </si>
  <si>
    <t>Qmax</t>
  </si>
  <si>
    <t>T</t>
  </si>
  <si>
    <t>A</t>
  </si>
  <si>
    <t>m3/s</t>
  </si>
  <si>
    <t>1° LIVELLETTA</t>
  </si>
  <si>
    <t>Sede stradale</t>
  </si>
  <si>
    <t>ip</t>
  </si>
  <si>
    <t>So</t>
  </si>
  <si>
    <t>Sx</t>
  </si>
  <si>
    <t>Lungh</t>
  </si>
  <si>
    <t>Largh W</t>
  </si>
  <si>
    <t>Largh</t>
  </si>
  <si>
    <t>Ks</t>
  </si>
  <si>
    <t>m1/3s-1</t>
  </si>
  <si>
    <t>Interasse</t>
  </si>
  <si>
    <t>V Sp.Over</t>
  </si>
  <si>
    <t>Calcolo la portata per metro lineare di strada</t>
  </si>
  <si>
    <t>Portata massima che può defluire in cunetta</t>
  </si>
  <si>
    <t>Q=0.376*Ks*T^8/3*Sx^5/3*So^1/2</t>
  </si>
  <si>
    <t>Portata per tratto</t>
  </si>
  <si>
    <t>Qt</t>
  </si>
  <si>
    <t>&lt;Qmax</t>
  </si>
  <si>
    <t>Riassunto</t>
  </si>
  <si>
    <t>Caditoia</t>
  </si>
  <si>
    <t>Progr</t>
  </si>
  <si>
    <t>Calcolo delle portate intercettate e by-passate dalle singole caditoie</t>
  </si>
  <si>
    <t xml:space="preserve">Caditoia </t>
  </si>
  <si>
    <t>Progressiva</t>
  </si>
  <si>
    <t>&lt;Qmax=</t>
  </si>
  <si>
    <t>T=(Q/(0.376*Ks*Sx^5/3*So^1/2))^(3/8)</t>
  </si>
  <si>
    <t>Eo</t>
  </si>
  <si>
    <t>Eo=1-(1-W/T)^2.67</t>
  </si>
  <si>
    <t>Qw</t>
  </si>
  <si>
    <t>Qw=Eo*Q</t>
  </si>
  <si>
    <t>Qs</t>
  </si>
  <si>
    <t>Qs=(1-Eo)*Q</t>
  </si>
  <si>
    <t>m2</t>
  </si>
  <si>
    <t>d2</t>
  </si>
  <si>
    <t>V</t>
  </si>
  <si>
    <t>Da grafico  Rf=1 --&gt; portata frontale tutta intercettata</t>
  </si>
  <si>
    <t>Rf</t>
  </si>
  <si>
    <t>Rs</t>
  </si>
  <si>
    <t>Qint</t>
  </si>
  <si>
    <t>Qb</t>
  </si>
  <si>
    <t>Interasse massimo sneza by-passato</t>
  </si>
  <si>
    <t>Inter max</t>
  </si>
  <si>
    <t>Caditoia P-50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</si>
</sst>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0.00000000"/>
    <numFmt numFmtId="176" formatCode="0.0"/>
    <numFmt numFmtId="177" formatCode="[$-410]dddd\ d\ mmmm\ yyyy"/>
    <numFmt numFmtId="178" formatCode="d/m/yy\ h\.mm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0E+00"/>
    <numFmt numFmtId="188" formatCode="0.000E+00"/>
    <numFmt numFmtId="189" formatCode="0.00000E+00"/>
    <numFmt numFmtId="190" formatCode="0.000000E+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8.5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173" fontId="0" fillId="33" borderId="0" xfId="0" applyNumberFormat="1" applyFill="1" applyAlignment="1">
      <alignment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3" fontId="0" fillId="0" borderId="0" xfId="0" applyNumberFormat="1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795"/>
          <c:w val="0.92025"/>
          <c:h val="0.8295"/>
        </c:manualLayout>
      </c:layout>
      <c:scatterChart>
        <c:scatterStyle val="smoothMarker"/>
        <c:varyColors val="0"/>
        <c:ser>
          <c:idx val="0"/>
          <c:order val="0"/>
          <c:tx>
            <c:v>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'Es3_int7m'!$B$22:$B$28</c:f>
              <c:numCache/>
            </c:numRef>
          </c:xVal>
          <c:yVal>
            <c:numRef>
              <c:f>'Es3_int7m'!$C$22:$C$28</c:f>
              <c:numCache/>
            </c:numRef>
          </c:yVal>
          <c:smooth val="1"/>
        </c:ser>
        <c:axId val="52014748"/>
        <c:axId val="5103085"/>
      </c:scatterChart>
      <c:valAx>
        <c:axId val="5201474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Progressiva (m)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085"/>
        <c:crosses val="autoZero"/>
        <c:crossBetween val="midCat"/>
        <c:dispUnits/>
        <c:majorUnit val="10"/>
      </c:valAx>
      <c:valAx>
        <c:axId val="5103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4748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28</xdr:row>
      <xdr:rowOff>38100</xdr:rowOff>
    </xdr:from>
    <xdr:to>
      <xdr:col>12</xdr:col>
      <xdr:colOff>95250</xdr:colOff>
      <xdr:row>48</xdr:row>
      <xdr:rowOff>123825</xdr:rowOff>
    </xdr:to>
    <xdr:graphicFrame>
      <xdr:nvGraphicFramePr>
        <xdr:cNvPr id="1" name="Grafico 1"/>
        <xdr:cNvGraphicFramePr/>
      </xdr:nvGraphicFramePr>
      <xdr:xfrm>
        <a:off x="257175" y="4572000"/>
        <a:ext cx="50006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SheetLayoutView="100" zoomScalePageLayoutView="0" workbookViewId="0" topLeftCell="A19">
      <selection activeCell="B67" sqref="B67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5.00390625" style="0" customWidth="1"/>
    <col min="4" max="4" width="6.7109375" style="0" customWidth="1"/>
    <col min="5" max="5" width="4.8515625" style="0" customWidth="1"/>
    <col min="6" max="6" width="6.140625" style="0" customWidth="1"/>
    <col min="7" max="7" width="5.57421875" style="0" customWidth="1"/>
    <col min="8" max="8" width="4.140625" style="0" customWidth="1"/>
    <col min="9" max="9" width="5.57421875" style="0" customWidth="1"/>
    <col min="10" max="10" width="7.140625" style="0" customWidth="1"/>
  </cols>
  <sheetData>
    <row r="1" ht="12.75">
      <c r="A1" s="2" t="s">
        <v>12</v>
      </c>
    </row>
    <row r="2" spans="2:9" ht="12.75">
      <c r="B2" s="1" t="s">
        <v>13</v>
      </c>
      <c r="E2" t="s">
        <v>14</v>
      </c>
      <c r="F2">
        <v>70</v>
      </c>
      <c r="G2" t="s">
        <v>4</v>
      </c>
      <c r="H2" s="4" t="s">
        <v>2</v>
      </c>
      <c r="I2" s="1">
        <v>1</v>
      </c>
    </row>
    <row r="3" spans="1:8" ht="12.75">
      <c r="A3" t="s">
        <v>15</v>
      </c>
      <c r="B3">
        <v>0.9</v>
      </c>
      <c r="C3" t="s">
        <v>7</v>
      </c>
      <c r="E3" s="14" t="s">
        <v>54</v>
      </c>
      <c r="F3" s="14"/>
      <c r="G3" s="14"/>
      <c r="H3" s="14"/>
    </row>
    <row r="4" spans="1:8" ht="12.75">
      <c r="A4" t="s">
        <v>16</v>
      </c>
      <c r="B4">
        <v>1.2</v>
      </c>
      <c r="C4" t="s">
        <v>7</v>
      </c>
      <c r="E4" t="s">
        <v>17</v>
      </c>
      <c r="G4">
        <v>0.4</v>
      </c>
      <c r="H4" t="s">
        <v>0</v>
      </c>
    </row>
    <row r="5" spans="1:8" ht="12.75">
      <c r="A5" t="s">
        <v>17</v>
      </c>
      <c r="B5">
        <v>50</v>
      </c>
      <c r="C5" t="s">
        <v>0</v>
      </c>
      <c r="E5" t="s">
        <v>18</v>
      </c>
      <c r="G5">
        <v>0.4</v>
      </c>
      <c r="H5" t="s">
        <v>0</v>
      </c>
    </row>
    <row r="6" spans="1:3" ht="12.75">
      <c r="A6" t="s">
        <v>19</v>
      </c>
      <c r="B6">
        <v>8</v>
      </c>
      <c r="C6" t="s">
        <v>0</v>
      </c>
    </row>
    <row r="7" spans="1:8" ht="12.75">
      <c r="A7" t="s">
        <v>20</v>
      </c>
      <c r="B7">
        <v>66</v>
      </c>
      <c r="C7" t="s">
        <v>21</v>
      </c>
      <c r="E7" t="s">
        <v>23</v>
      </c>
      <c r="G7">
        <v>2</v>
      </c>
      <c r="H7" t="s">
        <v>6</v>
      </c>
    </row>
    <row r="8" spans="1:3" ht="12.75">
      <c r="A8" t="s">
        <v>9</v>
      </c>
      <c r="B8">
        <v>1</v>
      </c>
      <c r="C8" t="s">
        <v>0</v>
      </c>
    </row>
    <row r="9" ht="12.75">
      <c r="J9" s="10"/>
    </row>
    <row r="10" ht="12.75">
      <c r="A10" s="2" t="s">
        <v>24</v>
      </c>
    </row>
    <row r="11" spans="1:5" ht="12.75">
      <c r="A11" t="s">
        <v>5</v>
      </c>
      <c r="B11">
        <f>I2*F2*B6*1/(1000*3600)</f>
        <v>0.00015555555555555556</v>
      </c>
      <c r="C11" t="s">
        <v>11</v>
      </c>
      <c r="D11" s="5">
        <f>B11*1000</f>
        <v>0.15555555555555556</v>
      </c>
      <c r="E11" t="s">
        <v>3</v>
      </c>
    </row>
    <row r="12" ht="12.75">
      <c r="A12" s="2" t="s">
        <v>25</v>
      </c>
    </row>
    <row r="13" spans="1:6" ht="12.75">
      <c r="A13" t="s">
        <v>8</v>
      </c>
      <c r="B13">
        <f>0.376*B7*(B8^(8/3))*((B4/100)^(5/3))*((B3/100)^(0.5))</f>
        <v>0.00148077285766747</v>
      </c>
      <c r="C13" t="s">
        <v>11</v>
      </c>
      <c r="D13" s="5">
        <f>B13*1000</f>
        <v>1.48077285766747</v>
      </c>
      <c r="E13" t="s">
        <v>3</v>
      </c>
      <c r="F13" t="s">
        <v>26</v>
      </c>
    </row>
    <row r="14" ht="12.75">
      <c r="A14" s="2" t="s">
        <v>52</v>
      </c>
    </row>
    <row r="15" spans="1:4" ht="12.75">
      <c r="A15" t="s">
        <v>53</v>
      </c>
      <c r="C15">
        <f>D13/D11</f>
        <v>9.519254085005164</v>
      </c>
      <c r="D15" t="s">
        <v>0</v>
      </c>
    </row>
    <row r="16" ht="12.75">
      <c r="D16" s="5"/>
    </row>
    <row r="17" spans="1:4" ht="12.75">
      <c r="A17" t="s">
        <v>22</v>
      </c>
      <c r="C17" s="9">
        <v>7</v>
      </c>
      <c r="D17" t="s">
        <v>0</v>
      </c>
    </row>
    <row r="18" spans="1:4" ht="12.75">
      <c r="A18" s="2" t="s">
        <v>27</v>
      </c>
      <c r="D18" s="5"/>
    </row>
    <row r="19" spans="1:6" ht="12.75">
      <c r="A19" t="s">
        <v>28</v>
      </c>
      <c r="B19">
        <f>B11*C17</f>
        <v>0.001088888888888889</v>
      </c>
      <c r="C19" t="s">
        <v>11</v>
      </c>
      <c r="D19" s="5">
        <f>B19*1000</f>
        <v>1.088888888888889</v>
      </c>
      <c r="E19" t="s">
        <v>3</v>
      </c>
      <c r="F19" t="s">
        <v>29</v>
      </c>
    </row>
    <row r="20" spans="1:4" ht="12.75">
      <c r="A20" s="8" t="s">
        <v>30</v>
      </c>
      <c r="D20" s="5"/>
    </row>
    <row r="21" spans="1:4" ht="12.75">
      <c r="A21" t="s">
        <v>31</v>
      </c>
      <c r="B21" t="s">
        <v>32</v>
      </c>
      <c r="C21" s="6" t="s">
        <v>9</v>
      </c>
      <c r="D21" s="5"/>
    </row>
    <row r="22" spans="1:4" ht="12.75">
      <c r="A22">
        <v>1</v>
      </c>
      <c r="B22">
        <f>F52</f>
        <v>7</v>
      </c>
      <c r="C22">
        <f>B54</f>
        <v>0.8911189318566607</v>
      </c>
      <c r="D22" s="5"/>
    </row>
    <row r="23" spans="1:4" ht="12.75">
      <c r="A23">
        <v>2</v>
      </c>
      <c r="B23">
        <f>F65</f>
        <v>14</v>
      </c>
      <c r="C23">
        <f>B67</f>
        <v>0.9429988259395619</v>
      </c>
      <c r="D23" s="5"/>
    </row>
    <row r="24" spans="1:4" ht="12.75">
      <c r="A24">
        <v>3</v>
      </c>
      <c r="B24">
        <f>F78</f>
        <v>21</v>
      </c>
      <c r="C24">
        <f>B80</f>
        <v>0.9588589883467104</v>
      </c>
      <c r="D24" s="5"/>
    </row>
    <row r="25" spans="1:4" ht="12.75">
      <c r="A25">
        <v>4</v>
      </c>
      <c r="B25">
        <f>F91</f>
        <v>28</v>
      </c>
      <c r="C25">
        <f>B93</f>
        <v>0.9641897427496219</v>
      </c>
      <c r="D25" s="5"/>
    </row>
    <row r="26" spans="1:4" ht="12.75">
      <c r="A26">
        <v>5</v>
      </c>
      <c r="B26">
        <f>F111</f>
        <v>35</v>
      </c>
      <c r="C26">
        <f>B113</f>
        <v>0.9660321235325144</v>
      </c>
      <c r="D26" s="5"/>
    </row>
    <row r="27" spans="1:4" ht="12.75">
      <c r="A27">
        <v>6</v>
      </c>
      <c r="B27">
        <f>F124</f>
        <v>42</v>
      </c>
      <c r="C27">
        <f>B126</f>
        <v>0.9666747956040644</v>
      </c>
      <c r="D27" s="5"/>
    </row>
    <row r="28" spans="1:3" ht="12.75">
      <c r="A28">
        <v>7</v>
      </c>
      <c r="B28">
        <f>F137</f>
        <v>49</v>
      </c>
      <c r="C28">
        <f>B139</f>
        <v>0.9668996920627372</v>
      </c>
    </row>
    <row r="50" ht="12.75">
      <c r="A50" s="8" t="s">
        <v>33</v>
      </c>
    </row>
    <row r="51" ht="12.75">
      <c r="A51" s="2" t="s">
        <v>12</v>
      </c>
    </row>
    <row r="52" spans="1:6" ht="12.75">
      <c r="A52" s="3" t="s">
        <v>34</v>
      </c>
      <c r="B52" s="2">
        <v>1</v>
      </c>
      <c r="D52" t="s">
        <v>35</v>
      </c>
      <c r="F52">
        <f>B52*$C$17</f>
        <v>7</v>
      </c>
    </row>
    <row r="53" spans="1:10" ht="12.75">
      <c r="A53" t="s">
        <v>1</v>
      </c>
      <c r="B53">
        <f>$B$19</f>
        <v>0.001088888888888889</v>
      </c>
      <c r="C53" t="s">
        <v>11</v>
      </c>
      <c r="D53" s="5">
        <f>B53*1000</f>
        <v>1.088888888888889</v>
      </c>
      <c r="E53" t="s">
        <v>3</v>
      </c>
      <c r="F53" t="s">
        <v>36</v>
      </c>
      <c r="H53" s="13">
        <f>$D$13</f>
        <v>1.48077285766747</v>
      </c>
      <c r="I53" s="13"/>
      <c r="J53" t="s">
        <v>3</v>
      </c>
    </row>
    <row r="54" spans="1:6" ht="12.75">
      <c r="A54" t="s">
        <v>9</v>
      </c>
      <c r="B54" s="9">
        <f>(B53/(0.376*$B$7*(($B$4/100)^(5/3))*(($B$3/100)^(0.5))))^(3/8)</f>
        <v>0.8911189318566607</v>
      </c>
      <c r="C54" t="s">
        <v>0</v>
      </c>
      <c r="F54" t="s">
        <v>37</v>
      </c>
    </row>
    <row r="55" spans="1:6" ht="12.75">
      <c r="A55" t="s">
        <v>38</v>
      </c>
      <c r="B55">
        <f>1-(1-$G$5/B54)^2.67</f>
        <v>0.796230028575862</v>
      </c>
      <c r="F55" t="s">
        <v>39</v>
      </c>
    </row>
    <row r="56" spans="1:6" ht="12.75">
      <c r="A56" t="s">
        <v>40</v>
      </c>
      <c r="B56">
        <f>B55*B53</f>
        <v>0.0008670060311159387</v>
      </c>
      <c r="C56" t="s">
        <v>11</v>
      </c>
      <c r="F56" t="s">
        <v>41</v>
      </c>
    </row>
    <row r="57" spans="1:6" ht="12.75">
      <c r="A57" t="s">
        <v>42</v>
      </c>
      <c r="B57">
        <f>B53-B56</f>
        <v>0.00022188285777295029</v>
      </c>
      <c r="C57" t="s">
        <v>11</v>
      </c>
      <c r="F57" t="s">
        <v>43</v>
      </c>
    </row>
    <row r="58" spans="1:7" ht="12.75">
      <c r="A58" t="s">
        <v>10</v>
      </c>
      <c r="B58">
        <f>F58*B54/2</f>
        <v>0.004764557704280136</v>
      </c>
      <c r="C58" t="s">
        <v>44</v>
      </c>
      <c r="E58" t="s">
        <v>45</v>
      </c>
      <c r="F58" s="5">
        <f>B54*($B$4/100)</f>
        <v>0.01069342718227993</v>
      </c>
      <c r="G58" t="s">
        <v>0</v>
      </c>
    </row>
    <row r="59" spans="1:4" ht="12.75">
      <c r="A59" t="s">
        <v>46</v>
      </c>
      <c r="B59">
        <f>B53/B58</f>
        <v>0.22853934330792333</v>
      </c>
      <c r="C59" t="s">
        <v>6</v>
      </c>
      <c r="D59" t="s">
        <v>47</v>
      </c>
    </row>
    <row r="60" spans="1:2" ht="12.75">
      <c r="A60" t="s">
        <v>48</v>
      </c>
      <c r="B60">
        <v>1</v>
      </c>
    </row>
    <row r="61" spans="1:2" ht="12.75">
      <c r="A61" t="s">
        <v>49</v>
      </c>
      <c r="B61">
        <f>(1+(0.0828*B59^1.8)/(($B$4/100)*$G$4^2.3))^(-1)</f>
        <v>0.2006710328115067</v>
      </c>
    </row>
    <row r="62" spans="1:5" ht="12.75">
      <c r="A62" t="s">
        <v>50</v>
      </c>
      <c r="B62">
        <f>B56*B60+B57*B61</f>
        <v>0.0009115314933484054</v>
      </c>
      <c r="C62" t="s">
        <v>11</v>
      </c>
      <c r="D62" s="5">
        <f>B62*1000</f>
        <v>0.9115314933484053</v>
      </c>
      <c r="E62" t="s">
        <v>3</v>
      </c>
    </row>
    <row r="63" spans="1:5" ht="12.75">
      <c r="A63" t="s">
        <v>51</v>
      </c>
      <c r="B63">
        <f>B53-B62</f>
        <v>0.00017735739554048367</v>
      </c>
      <c r="C63" t="s">
        <v>11</v>
      </c>
      <c r="D63" s="5">
        <f>B63*1000</f>
        <v>0.17735739554048366</v>
      </c>
      <c r="E63" t="s">
        <v>3</v>
      </c>
    </row>
    <row r="64" ht="12.75">
      <c r="D64" s="5"/>
    </row>
    <row r="65" spans="1:6" ht="12.75">
      <c r="A65" t="s">
        <v>34</v>
      </c>
      <c r="B65" s="2">
        <v>2</v>
      </c>
      <c r="D65" t="s">
        <v>35</v>
      </c>
      <c r="F65">
        <f>B65*$C$17</f>
        <v>14</v>
      </c>
    </row>
    <row r="66" spans="1:10" ht="12.75">
      <c r="A66" t="s">
        <v>1</v>
      </c>
      <c r="B66">
        <f>$B$19+B63</f>
        <v>0.0012662462844293728</v>
      </c>
      <c r="C66" t="s">
        <v>11</v>
      </c>
      <c r="D66" s="12">
        <f>B66*1000</f>
        <v>1.2662462844293727</v>
      </c>
      <c r="E66" t="s">
        <v>3</v>
      </c>
      <c r="F66" t="s">
        <v>36</v>
      </c>
      <c r="H66" s="15">
        <f>$D$13</f>
        <v>1.48077285766747</v>
      </c>
      <c r="I66" s="15"/>
      <c r="J66" t="s">
        <v>3</v>
      </c>
    </row>
    <row r="67" spans="1:6" ht="12.75">
      <c r="A67" t="s">
        <v>9</v>
      </c>
      <c r="B67" s="9">
        <f>(B66/(0.376*$B$7*(($B$4/100)^(5/3))*(($B$3/100)^(0.5))))^(3/8)</f>
        <v>0.9429988259395619</v>
      </c>
      <c r="C67" t="s">
        <v>0</v>
      </c>
      <c r="F67" t="s">
        <v>37</v>
      </c>
    </row>
    <row r="68" spans="1:6" ht="12.75">
      <c r="A68" t="s">
        <v>38</v>
      </c>
      <c r="B68">
        <f>1-(1-$G$5/B67)^2.67</f>
        <v>0.7709299756985536</v>
      </c>
      <c r="F68" t="s">
        <v>39</v>
      </c>
    </row>
    <row r="69" spans="1:6" ht="12.75">
      <c r="A69" t="s">
        <v>40</v>
      </c>
      <c r="B69">
        <f>B68*B66</f>
        <v>0.0009761872172835202</v>
      </c>
      <c r="C69" t="s">
        <v>11</v>
      </c>
      <c r="F69" t="s">
        <v>41</v>
      </c>
    </row>
    <row r="70" spans="1:6" ht="12.75">
      <c r="A70" t="s">
        <v>42</v>
      </c>
      <c r="B70">
        <f>B66-B69</f>
        <v>0.00029005906714585263</v>
      </c>
      <c r="C70" t="s">
        <v>11</v>
      </c>
      <c r="F70" t="s">
        <v>43</v>
      </c>
    </row>
    <row r="71" spans="1:7" ht="12.75">
      <c r="A71" t="s">
        <v>10</v>
      </c>
      <c r="B71">
        <f>F71*B67/2</f>
        <v>0.005335480714340353</v>
      </c>
      <c r="C71" t="s">
        <v>44</v>
      </c>
      <c r="E71" t="s">
        <v>45</v>
      </c>
      <c r="F71" s="5">
        <f>B67*($B$4/100)</f>
        <v>0.011315985911274742</v>
      </c>
      <c r="G71" t="s">
        <v>0</v>
      </c>
    </row>
    <row r="72" spans="1:4" ht="12.75">
      <c r="A72" t="s">
        <v>46</v>
      </c>
      <c r="B72">
        <f>B66/B71</f>
        <v>0.23732562298014492</v>
      </c>
      <c r="C72" t="s">
        <v>6</v>
      </c>
      <c r="D72" t="s">
        <v>47</v>
      </c>
    </row>
    <row r="73" spans="1:2" ht="12.75">
      <c r="A73" t="s">
        <v>48</v>
      </c>
      <c r="B73">
        <v>1</v>
      </c>
    </row>
    <row r="74" spans="1:2" ht="12.75">
      <c r="A74" t="s">
        <v>49</v>
      </c>
      <c r="B74">
        <f>(1+(0.0828*B72^1.8)/(($B$4/100)*$G$4^2.3))^(-1)</f>
        <v>0.18999999079197918</v>
      </c>
    </row>
    <row r="75" spans="1:5" ht="12.75">
      <c r="A75" t="s">
        <v>50</v>
      </c>
      <c r="B75">
        <f>B66*(B73*B68+B74*(1-B68))</f>
        <v>0.0010312984373703623</v>
      </c>
      <c r="C75" t="s">
        <v>11</v>
      </c>
      <c r="D75" s="5">
        <f>B75*1000</f>
        <v>1.0312984373703622</v>
      </c>
      <c r="E75" t="s">
        <v>3</v>
      </c>
    </row>
    <row r="76" spans="1:5" ht="12.75">
      <c r="A76" t="s">
        <v>51</v>
      </c>
      <c r="B76">
        <f>B66-B75</f>
        <v>0.0002349478470590105</v>
      </c>
      <c r="C76" t="s">
        <v>11</v>
      </c>
      <c r="D76" s="5">
        <f>B76*1000</f>
        <v>0.2349478470590105</v>
      </c>
      <c r="E76" t="s">
        <v>3</v>
      </c>
    </row>
    <row r="77" ht="12.75">
      <c r="D77" s="5"/>
    </row>
    <row r="78" spans="1:6" ht="12.75">
      <c r="A78" t="s">
        <v>34</v>
      </c>
      <c r="B78" s="2">
        <v>3</v>
      </c>
      <c r="D78" t="s">
        <v>35</v>
      </c>
      <c r="F78">
        <f>B78*$C$17</f>
        <v>21</v>
      </c>
    </row>
    <row r="79" spans="1:10" ht="12.75">
      <c r="A79" t="s">
        <v>1</v>
      </c>
      <c r="B79">
        <f>$B$19+B76</f>
        <v>0.0013238367359478995</v>
      </c>
      <c r="C79" t="s">
        <v>11</v>
      </c>
      <c r="D79" s="12">
        <f>B79*1000</f>
        <v>1.3238367359478995</v>
      </c>
      <c r="E79" t="s">
        <v>3</v>
      </c>
      <c r="F79" t="s">
        <v>36</v>
      </c>
      <c r="H79" s="13">
        <f>$D$13</f>
        <v>1.48077285766747</v>
      </c>
      <c r="I79" s="13"/>
      <c r="J79" t="s">
        <v>3</v>
      </c>
    </row>
    <row r="80" spans="1:6" ht="12.75">
      <c r="A80" t="s">
        <v>9</v>
      </c>
      <c r="B80" s="9">
        <f>(B79/(0.376*$B$7*(($B$4/100)^(5/3))*(($B$3/100)^(0.5))))^(3/8)</f>
        <v>0.9588589883467104</v>
      </c>
      <c r="C80" t="s">
        <v>0</v>
      </c>
      <c r="F80" t="s">
        <v>37</v>
      </c>
    </row>
    <row r="81" spans="1:6" ht="12.75">
      <c r="A81" t="s">
        <v>38</v>
      </c>
      <c r="B81">
        <f>1-(1-$G$5/B80)^2.67</f>
        <v>0.7634015932122672</v>
      </c>
      <c r="F81" t="s">
        <v>39</v>
      </c>
    </row>
    <row r="82" spans="1:6" ht="12.75">
      <c r="A82" t="s">
        <v>40</v>
      </c>
      <c r="B82">
        <f>B81*B79</f>
        <v>0.001010619073375554</v>
      </c>
      <c r="C82" t="s">
        <v>11</v>
      </c>
      <c r="F82" t="s">
        <v>41</v>
      </c>
    </row>
    <row r="83" spans="1:6" ht="12.75">
      <c r="A83" t="s">
        <v>42</v>
      </c>
      <c r="B83">
        <f>B79-B82</f>
        <v>0.0003132176625723455</v>
      </c>
      <c r="C83" t="s">
        <v>11</v>
      </c>
      <c r="F83" t="s">
        <v>43</v>
      </c>
    </row>
    <row r="84" spans="1:7" ht="12.75">
      <c r="A84" t="s">
        <v>10</v>
      </c>
      <c r="B84">
        <f>F84*B80/2</f>
        <v>0.0055164633571996614</v>
      </c>
      <c r="C84" t="s">
        <v>44</v>
      </c>
      <c r="E84" t="s">
        <v>45</v>
      </c>
      <c r="F84" s="5">
        <f>B80*($B$4/100)</f>
        <v>0.011506307860160525</v>
      </c>
      <c r="G84" t="s">
        <v>0</v>
      </c>
    </row>
    <row r="85" spans="1:4" ht="12.75">
      <c r="A85" t="s">
        <v>46</v>
      </c>
      <c r="B85">
        <f>B79/B84</f>
        <v>0.23997924942619805</v>
      </c>
      <c r="C85" t="s">
        <v>6</v>
      </c>
      <c r="D85" t="s">
        <v>47</v>
      </c>
    </row>
    <row r="86" spans="1:2" ht="12.75">
      <c r="A86" t="s">
        <v>48</v>
      </c>
      <c r="B86">
        <v>1</v>
      </c>
    </row>
    <row r="87" spans="1:2" ht="12.75">
      <c r="A87" t="s">
        <v>49</v>
      </c>
      <c r="B87">
        <f>(1+(0.0828*B85^1.8)/(($B$4/100)*$G$4^2.3))^(-1)</f>
        <v>0.18693881127418285</v>
      </c>
    </row>
    <row r="88" spans="1:5" ht="12.75">
      <c r="A88" t="s">
        <v>50</v>
      </c>
      <c r="B88">
        <f>B79*(B86*B81+B87*(1-B81))</f>
        <v>0.0010691716108869062</v>
      </c>
      <c r="C88" t="s">
        <v>11</v>
      </c>
      <c r="D88" s="5">
        <f>B88*1000</f>
        <v>1.0691716108869063</v>
      </c>
      <c r="E88" t="s">
        <v>3</v>
      </c>
    </row>
    <row r="89" spans="1:5" ht="12.75">
      <c r="A89" t="s">
        <v>51</v>
      </c>
      <c r="B89">
        <f>B79-B88</f>
        <v>0.0002546651250609933</v>
      </c>
      <c r="C89" t="s">
        <v>11</v>
      </c>
      <c r="D89" s="5">
        <f>B89*1000</f>
        <v>0.2546651250609933</v>
      </c>
      <c r="E89" t="s">
        <v>3</v>
      </c>
    </row>
    <row r="91" spans="1:6" ht="12.75">
      <c r="A91" t="s">
        <v>34</v>
      </c>
      <c r="B91" s="2">
        <v>4</v>
      </c>
      <c r="D91" t="s">
        <v>35</v>
      </c>
      <c r="F91">
        <f>B91*$C$17</f>
        <v>28</v>
      </c>
    </row>
    <row r="92" spans="1:10" ht="12.75">
      <c r="A92" t="s">
        <v>1</v>
      </c>
      <c r="B92">
        <f>$B$19+B89</f>
        <v>0.0013435540139498823</v>
      </c>
      <c r="C92" t="s">
        <v>11</v>
      </c>
      <c r="D92" s="12">
        <f>B92*1000</f>
        <v>1.3435540139498823</v>
      </c>
      <c r="E92" t="s">
        <v>3</v>
      </c>
      <c r="F92" t="s">
        <v>36</v>
      </c>
      <c r="H92" s="13">
        <f>$D$13</f>
        <v>1.48077285766747</v>
      </c>
      <c r="I92" s="13"/>
      <c r="J92" t="s">
        <v>3</v>
      </c>
    </row>
    <row r="93" spans="1:6" ht="12.75">
      <c r="A93" t="s">
        <v>9</v>
      </c>
      <c r="B93" s="9">
        <f>(B92/(0.376*$B$7*(($B$4/100)^(5/3))*(($B$3/100)^(0.5))))^(3/8)</f>
        <v>0.9641897427496219</v>
      </c>
      <c r="C93" t="s">
        <v>0</v>
      </c>
      <c r="F93" t="s">
        <v>37</v>
      </c>
    </row>
    <row r="94" spans="1:6" ht="12.75">
      <c r="A94" t="s">
        <v>38</v>
      </c>
      <c r="B94">
        <f>1-(1-$G$5/B93)^2.67</f>
        <v>0.7608935159971466</v>
      </c>
      <c r="F94" t="s">
        <v>39</v>
      </c>
    </row>
    <row r="95" spans="1:6" ht="12.75">
      <c r="A95" t="s">
        <v>40</v>
      </c>
      <c r="B95">
        <f>B94*B92</f>
        <v>0.0010223015376064053</v>
      </c>
      <c r="C95" t="s">
        <v>11</v>
      </c>
      <c r="F95" t="s">
        <v>41</v>
      </c>
    </row>
    <row r="96" spans="1:6" ht="12.75">
      <c r="A96" t="s">
        <v>42</v>
      </c>
      <c r="B96">
        <f>B92-B95</f>
        <v>0.000321252476343477</v>
      </c>
      <c r="C96" t="s">
        <v>11</v>
      </c>
      <c r="F96" t="s">
        <v>43</v>
      </c>
    </row>
    <row r="97" spans="1:7" ht="12.75">
      <c r="A97" t="s">
        <v>10</v>
      </c>
      <c r="B97">
        <f>F97*B93/2</f>
        <v>0.005577971160141492</v>
      </c>
      <c r="C97" t="s">
        <v>44</v>
      </c>
      <c r="E97" t="s">
        <v>45</v>
      </c>
      <c r="F97" s="5">
        <f>B93*($B$4/100)</f>
        <v>0.011570276912995463</v>
      </c>
      <c r="G97" t="s">
        <v>0</v>
      </c>
    </row>
    <row r="98" spans="1:4" ht="12.75">
      <c r="A98" t="s">
        <v>46</v>
      </c>
      <c r="B98">
        <f>B92/B97</f>
        <v>0.24086786671657898</v>
      </c>
      <c r="C98" t="s">
        <v>6</v>
      </c>
      <c r="D98" t="s">
        <v>47</v>
      </c>
    </row>
    <row r="99" spans="1:2" ht="12.75">
      <c r="A99" t="s">
        <v>48</v>
      </c>
      <c r="B99">
        <v>1</v>
      </c>
    </row>
    <row r="100" spans="1:2" ht="12.75">
      <c r="A100" t="s">
        <v>49</v>
      </c>
      <c r="B100">
        <f>(1+(0.0828*B98^1.8)/(($B$4/100)*$G$4^2.3))^(-1)</f>
        <v>0.18592972510065237</v>
      </c>
    </row>
    <row r="101" spans="1:5" ht="12.75">
      <c r="A101" t="s">
        <v>50</v>
      </c>
      <c r="B101">
        <f>B92*(B99*B94+B100*(1-B94))</f>
        <v>0.0010820319222208518</v>
      </c>
      <c r="C101" t="s">
        <v>11</v>
      </c>
      <c r="D101" s="5">
        <f>B101*1000</f>
        <v>1.0820319222208519</v>
      </c>
      <c r="E101" t="s">
        <v>3</v>
      </c>
    </row>
    <row r="102" spans="1:5" ht="12.75">
      <c r="A102" t="s">
        <v>51</v>
      </c>
      <c r="B102">
        <f>B92-B101</f>
        <v>0.00026152209172903055</v>
      </c>
      <c r="C102" t="s">
        <v>11</v>
      </c>
      <c r="D102" s="5">
        <f>B102*1000</f>
        <v>0.26152209172903057</v>
      </c>
      <c r="E102" t="s">
        <v>3</v>
      </c>
    </row>
    <row r="104" spans="12:13" s="7" customFormat="1" ht="12.75">
      <c r="L104"/>
      <c r="M104"/>
    </row>
    <row r="105" spans="12:13" s="7" customFormat="1" ht="12.75">
      <c r="L105"/>
      <c r="M105"/>
    </row>
    <row r="106" spans="12:13" s="7" customFormat="1" ht="12.75">
      <c r="L106"/>
      <c r="M106"/>
    </row>
    <row r="107" spans="12:13" s="7" customFormat="1" ht="12.75">
      <c r="L107"/>
      <c r="M107"/>
    </row>
    <row r="108" spans="12:13" s="7" customFormat="1" ht="12.75">
      <c r="L108"/>
      <c r="M108"/>
    </row>
    <row r="109" spans="12:13" s="7" customFormat="1" ht="12.75">
      <c r="L109"/>
      <c r="M109"/>
    </row>
    <row r="110" spans="12:13" s="7" customFormat="1" ht="12.75">
      <c r="L110"/>
      <c r="M110"/>
    </row>
    <row r="111" spans="1:13" s="7" customFormat="1" ht="12.75">
      <c r="A111" s="3" t="s">
        <v>34</v>
      </c>
      <c r="B111" s="2">
        <v>5</v>
      </c>
      <c r="C111"/>
      <c r="D111" t="s">
        <v>35</v>
      </c>
      <c r="E111"/>
      <c r="F111">
        <f>B111*$C$17</f>
        <v>35</v>
      </c>
      <c r="G111"/>
      <c r="H111"/>
      <c r="I111"/>
      <c r="J111"/>
      <c r="K111"/>
      <c r="L111"/>
      <c r="M111"/>
    </row>
    <row r="112" spans="1:13" s="7" customFormat="1" ht="12.75">
      <c r="A112" t="s">
        <v>1</v>
      </c>
      <c r="B112">
        <f>$B$19+B102</f>
        <v>0.0013504109806179196</v>
      </c>
      <c r="C112" t="s">
        <v>11</v>
      </c>
      <c r="D112" s="12">
        <f>B112*1000</f>
        <v>1.3504109806179196</v>
      </c>
      <c r="E112" t="s">
        <v>3</v>
      </c>
      <c r="F112" t="s">
        <v>36</v>
      </c>
      <c r="G112"/>
      <c r="H112" s="13">
        <f>$D$13</f>
        <v>1.48077285766747</v>
      </c>
      <c r="I112" s="13"/>
      <c r="J112" t="s">
        <v>3</v>
      </c>
      <c r="K112"/>
      <c r="L112"/>
      <c r="M112"/>
    </row>
    <row r="113" spans="1:13" s="7" customFormat="1" ht="12.75">
      <c r="A113" t="s">
        <v>9</v>
      </c>
      <c r="B113" s="9">
        <f>(B112/(0.376*$B$7*(($B$4/100)^(5/3))*(($B$3/100)^(0.5))))^(3/8)</f>
        <v>0.9660321235325144</v>
      </c>
      <c r="C113" t="s">
        <v>0</v>
      </c>
      <c r="D113"/>
      <c r="E113"/>
      <c r="F113" t="s">
        <v>37</v>
      </c>
      <c r="G113"/>
      <c r="H113"/>
      <c r="I113"/>
      <c r="J113"/>
      <c r="K113"/>
      <c r="L113"/>
      <c r="M113"/>
    </row>
    <row r="114" spans="1:13" s="7" customFormat="1" ht="12.75">
      <c r="A114" t="s">
        <v>38</v>
      </c>
      <c r="B114">
        <f>1-(1-$G$5/B113)^2.67</f>
        <v>0.7600293136262439</v>
      </c>
      <c r="C114"/>
      <c r="D114"/>
      <c r="E114"/>
      <c r="F114" t="s">
        <v>39</v>
      </c>
      <c r="G114"/>
      <c r="H114"/>
      <c r="I114"/>
      <c r="J114"/>
      <c r="K114"/>
      <c r="L114"/>
      <c r="M114"/>
    </row>
    <row r="115" spans="1:13" s="7" customFormat="1" ht="12.75">
      <c r="A115" t="s">
        <v>40</v>
      </c>
      <c r="B115">
        <f>B114*B112</f>
        <v>0.0010263519307123804</v>
      </c>
      <c r="C115" t="s">
        <v>11</v>
      </c>
      <c r="D115"/>
      <c r="E115"/>
      <c r="F115" t="s">
        <v>41</v>
      </c>
      <c r="G115"/>
      <c r="H115"/>
      <c r="I115"/>
      <c r="J115"/>
      <c r="K115"/>
      <c r="L115"/>
      <c r="M115"/>
    </row>
    <row r="116" spans="1:13" s="7" customFormat="1" ht="12.75">
      <c r="A116" t="s">
        <v>42</v>
      </c>
      <c r="B116">
        <f>B112-B115</f>
        <v>0.00032405904990553914</v>
      </c>
      <c r="C116" t="s">
        <v>11</v>
      </c>
      <c r="D116"/>
      <c r="E116"/>
      <c r="F116" t="s">
        <v>43</v>
      </c>
      <c r="G116"/>
      <c r="H116"/>
      <c r="I116"/>
      <c r="J116"/>
      <c r="K116"/>
      <c r="L116"/>
      <c r="M116"/>
    </row>
    <row r="117" spans="1:13" s="7" customFormat="1" ht="12.75">
      <c r="A117" t="s">
        <v>10</v>
      </c>
      <c r="B117">
        <f>F117*B113/2</f>
        <v>0.005599308382180436</v>
      </c>
      <c r="C117" t="s">
        <v>44</v>
      </c>
      <c r="D117"/>
      <c r="E117" t="s">
        <v>45</v>
      </c>
      <c r="F117" s="5">
        <f>B113*($B$4/100)</f>
        <v>0.011592385482390173</v>
      </c>
      <c r="G117" t="s">
        <v>0</v>
      </c>
      <c r="H117"/>
      <c r="I117"/>
      <c r="J117"/>
      <c r="K117"/>
      <c r="L117"/>
      <c r="M117"/>
    </row>
    <row r="118" spans="1:13" s="7" customFormat="1" ht="12.75">
      <c r="A118" t="s">
        <v>46</v>
      </c>
      <c r="B118">
        <f>B112/B117</f>
        <v>0.24117460379848804</v>
      </c>
      <c r="C118" t="s">
        <v>6</v>
      </c>
      <c r="D118" t="s">
        <v>47</v>
      </c>
      <c r="E118"/>
      <c r="F118"/>
      <c r="G118"/>
      <c r="H118"/>
      <c r="I118"/>
      <c r="J118"/>
      <c r="K118"/>
      <c r="L118"/>
      <c r="M118"/>
    </row>
    <row r="119" spans="1:13" s="7" customFormat="1" ht="12.75">
      <c r="A119" t="s">
        <v>48</v>
      </c>
      <c r="B119">
        <v>1</v>
      </c>
      <c r="C119"/>
      <c r="D119"/>
      <c r="E119"/>
      <c r="F119"/>
      <c r="G119"/>
      <c r="H119"/>
      <c r="I119"/>
      <c r="J119"/>
      <c r="K119"/>
      <c r="L119"/>
      <c r="M119"/>
    </row>
    <row r="120" spans="1:13" s="7" customFormat="1" ht="12.75">
      <c r="A120" t="s">
        <v>49</v>
      </c>
      <c r="B120">
        <f>(1+(0.0828*B118^1.8)/(($B$4/100)*$G$4^2.3))^(-1)</f>
        <v>0.1855832422657037</v>
      </c>
      <c r="C120"/>
      <c r="D120"/>
      <c r="E120"/>
      <c r="F120"/>
      <c r="G120"/>
      <c r="H120"/>
      <c r="I120"/>
      <c r="J120"/>
      <c r="K120"/>
      <c r="L120"/>
      <c r="M120"/>
    </row>
    <row r="121" spans="1:13" s="7" customFormat="1" ht="12.75">
      <c r="A121" t="s">
        <v>50</v>
      </c>
      <c r="B121">
        <f>B112*(B119*B114+B120*(1-B114))</f>
        <v>0.0010864918598793938</v>
      </c>
      <c r="C121" t="s">
        <v>11</v>
      </c>
      <c r="D121" s="5">
        <f>B121*1000</f>
        <v>1.0864918598793938</v>
      </c>
      <c r="E121" t="s">
        <v>3</v>
      </c>
      <c r="F121"/>
      <c r="G121"/>
      <c r="H121"/>
      <c r="I121"/>
      <c r="J121"/>
      <c r="K121"/>
      <c r="L121"/>
      <c r="M121"/>
    </row>
    <row r="122" spans="1:13" s="7" customFormat="1" ht="12.75">
      <c r="A122" t="s">
        <v>51</v>
      </c>
      <c r="B122">
        <f>B112-B121</f>
        <v>0.0002639191207385258</v>
      </c>
      <c r="C122" t="s">
        <v>11</v>
      </c>
      <c r="D122" s="5">
        <f>B122*1000</f>
        <v>0.2639191207385258</v>
      </c>
      <c r="E122" t="s">
        <v>3</v>
      </c>
      <c r="F122"/>
      <c r="G122"/>
      <c r="H122"/>
      <c r="I122"/>
      <c r="J122"/>
      <c r="K122"/>
      <c r="L122"/>
      <c r="M122"/>
    </row>
    <row r="123" spans="1:13" s="7" customFormat="1" ht="12.75">
      <c r="A123"/>
      <c r="B123"/>
      <c r="C123"/>
      <c r="D123" s="5"/>
      <c r="E123"/>
      <c r="F123"/>
      <c r="G123"/>
      <c r="H123"/>
      <c r="I123"/>
      <c r="J123"/>
      <c r="K123"/>
      <c r="L123"/>
      <c r="M123"/>
    </row>
    <row r="124" spans="1:13" s="7" customFormat="1" ht="12.75">
      <c r="A124" t="s">
        <v>34</v>
      </c>
      <c r="B124" s="2">
        <v>6</v>
      </c>
      <c r="C124"/>
      <c r="D124" t="s">
        <v>35</v>
      </c>
      <c r="E124"/>
      <c r="F124">
        <f>B124*$C$17</f>
        <v>42</v>
      </c>
      <c r="G124"/>
      <c r="H124"/>
      <c r="I124"/>
      <c r="J124"/>
      <c r="K124"/>
      <c r="L124"/>
      <c r="M124"/>
    </row>
    <row r="125" spans="1:13" s="7" customFormat="1" ht="12.75">
      <c r="A125" t="s">
        <v>1</v>
      </c>
      <c r="B125">
        <f>$B$19+B122</f>
        <v>0.0013528080096274148</v>
      </c>
      <c r="C125" t="s">
        <v>11</v>
      </c>
      <c r="D125" s="12">
        <f>B125*1000</f>
        <v>1.3528080096274149</v>
      </c>
      <c r="E125" t="s">
        <v>3</v>
      </c>
      <c r="F125" t="s">
        <v>36</v>
      </c>
      <c r="G125"/>
      <c r="H125" s="11">
        <f>$D$13</f>
        <v>1.48077285766747</v>
      </c>
      <c r="I125" s="11"/>
      <c r="J125" t="s">
        <v>3</v>
      </c>
      <c r="K125"/>
      <c r="L125"/>
      <c r="M125"/>
    </row>
    <row r="126" spans="1:13" s="7" customFormat="1" ht="12.75">
      <c r="A126" t="s">
        <v>9</v>
      </c>
      <c r="B126" s="9">
        <f>(B125/(0.376*$B$7*(($B$4/100)^(5/3))*(($B$3/100)^(0.5))))^(3/8)</f>
        <v>0.9666747956040644</v>
      </c>
      <c r="C126" t="s">
        <v>0</v>
      </c>
      <c r="D126"/>
      <c r="E126"/>
      <c r="F126" t="s">
        <v>37</v>
      </c>
      <c r="G126"/>
      <c r="H126"/>
      <c r="I126"/>
      <c r="J126"/>
      <c r="K126"/>
      <c r="L126"/>
      <c r="M126"/>
    </row>
    <row r="127" spans="1:13" s="7" customFormat="1" ht="12.75">
      <c r="A127" t="s">
        <v>38</v>
      </c>
      <c r="B127">
        <f>1-(1-$G$5/B126)^2.67</f>
        <v>0.759728174104698</v>
      </c>
      <c r="C127"/>
      <c r="D127"/>
      <c r="E127"/>
      <c r="F127" t="s">
        <v>39</v>
      </c>
      <c r="G127"/>
      <c r="H127"/>
      <c r="I127"/>
      <c r="J127"/>
      <c r="K127"/>
      <c r="L127"/>
      <c r="M127"/>
    </row>
    <row r="128" spans="1:13" s="7" customFormat="1" ht="12.75">
      <c r="A128" t="s">
        <v>40</v>
      </c>
      <c r="B128">
        <f>B127*B125</f>
        <v>0.0010277663590684465</v>
      </c>
      <c r="C128" t="s">
        <v>11</v>
      </c>
      <c r="D128"/>
      <c r="E128"/>
      <c r="F128" t="s">
        <v>41</v>
      </c>
      <c r="G128"/>
      <c r="H128"/>
      <c r="I128"/>
      <c r="J128"/>
      <c r="K128"/>
      <c r="L128"/>
      <c r="M128"/>
    </row>
    <row r="129" spans="1:13" s="7" customFormat="1" ht="12.75">
      <c r="A129" t="s">
        <v>42</v>
      </c>
      <c r="B129">
        <f>B125-B128</f>
        <v>0.00032504165055896833</v>
      </c>
      <c r="C129" t="s">
        <v>11</v>
      </c>
      <c r="D129"/>
      <c r="E129"/>
      <c r="F129" t="s">
        <v>43</v>
      </c>
      <c r="G129"/>
      <c r="H129"/>
      <c r="I129"/>
      <c r="J129"/>
      <c r="K129"/>
      <c r="L129"/>
      <c r="M129"/>
    </row>
    <row r="130" spans="1:13" s="7" customFormat="1" ht="12.75">
      <c r="A130" t="s">
        <v>10</v>
      </c>
      <c r="B130">
        <f>F130*B126/2</f>
        <v>0.005606760962736959</v>
      </c>
      <c r="C130" t="s">
        <v>44</v>
      </c>
      <c r="D130"/>
      <c r="E130" t="s">
        <v>45</v>
      </c>
      <c r="F130" s="5">
        <f>B126*($B$4/100)</f>
        <v>0.011600097547248774</v>
      </c>
      <c r="G130" t="s">
        <v>0</v>
      </c>
      <c r="H130"/>
      <c r="I130"/>
      <c r="J130"/>
      <c r="K130"/>
      <c r="L130"/>
      <c r="M130"/>
    </row>
    <row r="131" spans="1:13" s="7" customFormat="1" ht="12.75">
      <c r="A131" t="s">
        <v>46</v>
      </c>
      <c r="B131">
        <f>B125/B130</f>
        <v>0.24128155607458554</v>
      </c>
      <c r="C131" t="s">
        <v>6</v>
      </c>
      <c r="D131" t="s">
        <v>47</v>
      </c>
      <c r="E131"/>
      <c r="F131"/>
      <c r="G131"/>
      <c r="H131"/>
      <c r="I131"/>
      <c r="J131"/>
      <c r="K131"/>
      <c r="L131"/>
      <c r="M131"/>
    </row>
    <row r="132" spans="1:13" s="7" customFormat="1" ht="12.75">
      <c r="A132" t="s">
        <v>48</v>
      </c>
      <c r="B132">
        <v>1</v>
      </c>
      <c r="C132"/>
      <c r="D132"/>
      <c r="E132"/>
      <c r="F132"/>
      <c r="G132"/>
      <c r="H132"/>
      <c r="I132"/>
      <c r="J132"/>
      <c r="K132"/>
      <c r="L132"/>
      <c r="M132"/>
    </row>
    <row r="133" spans="1:13" s="7" customFormat="1" ht="12.75">
      <c r="A133" t="s">
        <v>49</v>
      </c>
      <c r="B133">
        <f>(1+(0.0828*B131^1.8)/(($B$4/100)*$G$4^2.3))^(-1)</f>
        <v>0.18546265230353878</v>
      </c>
      <c r="C133"/>
      <c r="D133"/>
      <c r="E133"/>
      <c r="F133"/>
      <c r="G133"/>
      <c r="H133"/>
      <c r="I133"/>
      <c r="J133"/>
      <c r="K133"/>
      <c r="L133"/>
      <c r="M133"/>
    </row>
    <row r="134" spans="1:13" s="7" customFormat="1" ht="12.75">
      <c r="A134" t="s">
        <v>50</v>
      </c>
      <c r="B134">
        <f>B125*(B132*B127+B133*(1-B127))</f>
        <v>0.0010880494456902328</v>
      </c>
      <c r="C134" t="s">
        <v>11</v>
      </c>
      <c r="D134" s="5">
        <f>B134*1000</f>
        <v>1.0880494456902328</v>
      </c>
      <c r="E134" t="s">
        <v>3</v>
      </c>
      <c r="F134"/>
      <c r="G134"/>
      <c r="H134"/>
      <c r="I134"/>
      <c r="J134"/>
      <c r="K134"/>
      <c r="L134"/>
      <c r="M134"/>
    </row>
    <row r="135" spans="1:13" s="7" customFormat="1" ht="12.75">
      <c r="A135" t="s">
        <v>51</v>
      </c>
      <c r="B135">
        <f>B125-B134</f>
        <v>0.00026475856393718203</v>
      </c>
      <c r="C135" t="s">
        <v>11</v>
      </c>
      <c r="D135" s="5">
        <f>B135*1000</f>
        <v>0.264758563937182</v>
      </c>
      <c r="E135" t="s">
        <v>3</v>
      </c>
      <c r="F135"/>
      <c r="G135"/>
      <c r="H135"/>
      <c r="I135"/>
      <c r="J135"/>
      <c r="K135"/>
      <c r="L135"/>
      <c r="M135"/>
    </row>
    <row r="136" spans="1:13" s="7" customFormat="1" ht="12.75">
      <c r="A136"/>
      <c r="B136"/>
      <c r="C136"/>
      <c r="D136" s="5"/>
      <c r="E136"/>
      <c r="F136"/>
      <c r="G136"/>
      <c r="H136"/>
      <c r="I136"/>
      <c r="J136"/>
      <c r="K136"/>
      <c r="L136"/>
      <c r="M136"/>
    </row>
    <row r="137" spans="1:13" s="7" customFormat="1" ht="12.75">
      <c r="A137" t="s">
        <v>34</v>
      </c>
      <c r="B137" s="2">
        <v>7</v>
      </c>
      <c r="C137"/>
      <c r="D137" t="s">
        <v>35</v>
      </c>
      <c r="E137"/>
      <c r="F137">
        <f>B137*$C$17</f>
        <v>49</v>
      </c>
      <c r="G137"/>
      <c r="H137"/>
      <c r="I137"/>
      <c r="J137"/>
      <c r="K137"/>
      <c r="L137"/>
      <c r="M137"/>
    </row>
    <row r="138" spans="1:13" s="7" customFormat="1" ht="12.75">
      <c r="A138" t="s">
        <v>1</v>
      </c>
      <c r="B138">
        <f>$B$19+B135</f>
        <v>0.001353647452826071</v>
      </c>
      <c r="C138" t="s">
        <v>11</v>
      </c>
      <c r="D138" s="12">
        <f>B138*1000</f>
        <v>1.3536474528260711</v>
      </c>
      <c r="E138" t="s">
        <v>3</v>
      </c>
      <c r="F138" t="s">
        <v>36</v>
      </c>
      <c r="G138"/>
      <c r="H138" s="11">
        <f>$D$13</f>
        <v>1.48077285766747</v>
      </c>
      <c r="I138" s="11"/>
      <c r="J138" t="s">
        <v>3</v>
      </c>
      <c r="K138"/>
      <c r="L138"/>
      <c r="M138"/>
    </row>
    <row r="139" spans="1:6" ht="12.75">
      <c r="A139" t="s">
        <v>9</v>
      </c>
      <c r="B139" s="9">
        <f>(B138/(0.376*$B$7*(($B$4/100)^(5/3))*(($B$3/100)^(0.5))))^(3/8)</f>
        <v>0.9668996920627372</v>
      </c>
      <c r="C139" t="s">
        <v>0</v>
      </c>
      <c r="F139" t="s">
        <v>37</v>
      </c>
    </row>
    <row r="140" spans="1:6" ht="12.75">
      <c r="A140" t="s">
        <v>38</v>
      </c>
      <c r="B140">
        <f>1-(1-$G$5/B139)^2.67</f>
        <v>0.7596228322558506</v>
      </c>
      <c r="F140" t="s">
        <v>39</v>
      </c>
    </row>
    <row r="141" spans="1:6" ht="12.75">
      <c r="A141" t="s">
        <v>40</v>
      </c>
      <c r="B141">
        <f>B140*B138</f>
        <v>0.001028261511991658</v>
      </c>
      <c r="C141" t="s">
        <v>11</v>
      </c>
      <c r="F141" t="s">
        <v>41</v>
      </c>
    </row>
    <row r="142" spans="1:6" ht="12.75">
      <c r="A142" t="s">
        <v>42</v>
      </c>
      <c r="B142">
        <f>B138-B141</f>
        <v>0.00032538594083441306</v>
      </c>
      <c r="C142" t="s">
        <v>11</v>
      </c>
      <c r="F142" t="s">
        <v>43</v>
      </c>
    </row>
    <row r="143" spans="1:7" ht="12.75">
      <c r="A143" t="s">
        <v>10</v>
      </c>
      <c r="B143">
        <f>F143*B139/2</f>
        <v>0.005609370087066096</v>
      </c>
      <c r="C143" t="s">
        <v>44</v>
      </c>
      <c r="E143" t="s">
        <v>45</v>
      </c>
      <c r="F143" s="5">
        <f>B139*($B$4/100)</f>
        <v>0.011602796304752847</v>
      </c>
      <c r="G143" t="s">
        <v>0</v>
      </c>
    </row>
    <row r="144" spans="1:4" ht="12.75">
      <c r="A144" t="s">
        <v>46</v>
      </c>
      <c r="B144">
        <f>B138/B143</f>
        <v>0.24131897732104848</v>
      </c>
      <c r="C144" t="s">
        <v>6</v>
      </c>
      <c r="D144" t="s">
        <v>47</v>
      </c>
    </row>
    <row r="145" spans="1:2" ht="12.75">
      <c r="A145" t="s">
        <v>48</v>
      </c>
      <c r="B145">
        <v>1</v>
      </c>
    </row>
    <row r="146" spans="1:2" ht="12.75">
      <c r="A146" t="s">
        <v>49</v>
      </c>
      <c r="B146">
        <f>(1+(0.0828*B144^1.8)/(($B$4/100)*$G$4^2.3))^(-1)</f>
        <v>0.18542048631477545</v>
      </c>
    </row>
    <row r="147" spans="1:5" ht="12.75">
      <c r="A147" t="s">
        <v>50</v>
      </c>
      <c r="B147">
        <f>B138*(B145*B140+B146*(1-B140))</f>
        <v>0.0010885947313811655</v>
      </c>
      <c r="C147" t="s">
        <v>11</v>
      </c>
      <c r="D147" s="5">
        <f>B147*1000</f>
        <v>1.0885947313811655</v>
      </c>
      <c r="E147" t="s">
        <v>3</v>
      </c>
    </row>
    <row r="148" spans="1:5" ht="12.75">
      <c r="A148" t="s">
        <v>51</v>
      </c>
      <c r="B148">
        <f>B138-B147</f>
        <v>0.00026505272144490555</v>
      </c>
      <c r="C148" t="s">
        <v>11</v>
      </c>
      <c r="D148" s="5">
        <f>B148*1000</f>
        <v>0.26505272144490555</v>
      </c>
      <c r="E148" t="s">
        <v>3</v>
      </c>
    </row>
  </sheetData>
  <sheetProtection/>
  <mergeCells count="6">
    <mergeCell ref="H112:I112"/>
    <mergeCell ref="H92:I92"/>
    <mergeCell ref="E3:H3"/>
    <mergeCell ref="H53:I53"/>
    <mergeCell ref="H66:I66"/>
    <mergeCell ref="H79:I7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di Ferrara</dc:creator>
  <cp:keywords/>
  <dc:description/>
  <cp:lastModifiedBy>STEFANO</cp:lastModifiedBy>
  <cp:lastPrinted>2007-07-13T14:19:34Z</cp:lastPrinted>
  <dcterms:created xsi:type="dcterms:W3CDTF">2002-07-08T14:18:53Z</dcterms:created>
  <dcterms:modified xsi:type="dcterms:W3CDTF">2015-06-01T15:53:48Z</dcterms:modified>
  <cp:category/>
  <cp:version/>
  <cp:contentType/>
  <cp:contentStatus/>
</cp:coreProperties>
</file>